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75" yWindow="-16320" windowWidth="19440" windowHeight="13035" activeTab="1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Input'!$A$1:$P$58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5" l="1"/>
  <c r="O12" i="5"/>
  <c r="G20" i="3" l="1"/>
  <c r="F20" i="3"/>
  <c r="G18" i="3"/>
  <c r="C24" i="3"/>
  <c r="C23" i="3"/>
  <c r="C22" i="3"/>
  <c r="C21" i="3"/>
  <c r="C20" i="3"/>
  <c r="C19" i="3"/>
  <c r="C18" i="3"/>
  <c r="O16" i="5" l="1"/>
  <c r="O8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<sst xmlns="http://schemas.openxmlformats.org/spreadsheetml/2006/main" count="162" uniqueCount="51">
  <si>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</si>
  <si>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</si>
  <si>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</si>
  <si>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</si>
  <si>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</si>
  <si>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</si>
  <si>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</si>
  <si>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</si>
  <si>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</si>
  <si>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</si>
  <si>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</si>
  <si>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</si>
  <si>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</si>
  <si>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</si>
  <si>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</si>
  <si>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</si>
  <si>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</si>
  <si>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</si>
  <si>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</si>
  <si>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</si>
  <si>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</si>
  <si>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</si>
  <si>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</si>
  <si>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</si>
  <si>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</si>
  <si>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</si>
  <si>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</si>
  <si>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</si>
  <si>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</si>
  <si>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</si>
  <si>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</si>
  <si>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</si>
  <si>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</si>
  <si>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</si>
  <si>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</si>
  <si>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</si>
  <si>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</si>
  <si>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</si>
  <si>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</si>
  <si>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</si>
  <si>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</si>
  <si>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</si>
  <si>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</si>
  <si>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</si>
  <si>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</si>
  <si>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</si>
  <si>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</si>
  <si>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</si>
  <si>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</si>
  <si>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Providenc e Water Supply Board</t>
  </si>
  <si>
    <t>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</si>
</sst>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/>
    </xf>
    <xf numFmtId="4" fontId="0" fillId="0" borderId="0" xfId="0" applyNumberForma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147264"/>
        <c:axId val="109148800"/>
      </c:barChart>
      <c:catAx>
        <c:axId val="10914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48800"/>
        <c:crosses val="autoZero"/>
        <c:auto val="1"/>
        <c:lblAlgn val="ctr"/>
        <c:lblOffset val="100"/>
        <c:noMultiLvlLbl val="0"/>
      </c:catAx>
      <c:valAx>
        <c:axId val="10914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855680"/>
        <c:axId val="108857216"/>
      </c:barChart>
      <c:catAx>
        <c:axId val="1088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57216"/>
        <c:crosses val="autoZero"/>
        <c:auto val="1"/>
        <c:lblAlgn val="ctr"/>
        <c:lblOffset val="100"/>
        <c:noMultiLvlLbl val="0"/>
      </c:catAx>
      <c:valAx>
        <c:axId val="10885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5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895616"/>
        <c:axId val="108905600"/>
      </c:barChart>
      <c:catAx>
        <c:axId val="10889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05600"/>
        <c:crosses val="autoZero"/>
        <c:auto val="1"/>
        <c:lblAlgn val="ctr"/>
        <c:lblOffset val="100"/>
        <c:noMultiLvlLbl val="0"/>
      </c:catAx>
      <c:valAx>
        <c:axId val="1089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9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005440"/>
        <c:axId val="109007232"/>
      </c:barChart>
      <c:catAx>
        <c:axId val="10900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07232"/>
        <c:crosses val="autoZero"/>
        <c:auto val="1"/>
        <c:lblAlgn val="ctr"/>
        <c:lblOffset val="100"/>
        <c:noMultiLvlLbl val="0"/>
      </c:catAx>
      <c:valAx>
        <c:axId val="1090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0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656165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2"/>
  <sheetViews>
    <sheetView view="pageBreakPreview" topLeftCell="A7" zoomScale="60" zoomScaleNormal="90" workbookViewId="0">
      <selection activeCell="G32" sqref="G3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45" customHeight="1" x14ac:dyDescent="1.100000000000000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48"/>
      <c r="Z1" s="48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0"/>
      <c r="B2" s="28"/>
      <c r="C2" s="58" t="str">
        <f>'Demand Input'!C8</f>
        <v>Providenc e Water Supply Board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8"/>
      <c r="B31" s="13" t="s">
        <v>23</v>
      </c>
      <c r="C31" s="11"/>
      <c r="D31" s="59" t="s">
        <v>8</v>
      </c>
      <c r="E31" s="59"/>
      <c r="F31" s="16"/>
      <c r="G31" s="59" t="s">
        <v>9</v>
      </c>
      <c r="H31" s="59"/>
      <c r="I31" s="16"/>
      <c r="J31" s="59" t="s">
        <v>10</v>
      </c>
      <c r="K31" s="59"/>
      <c r="L31" s="16"/>
      <c r="M31" s="59" t="s">
        <v>2</v>
      </c>
      <c r="N31" s="59"/>
      <c r="O31" s="16"/>
      <c r="P31" s="59" t="s">
        <v>11</v>
      </c>
      <c r="Q31" s="59"/>
      <c r="R31" s="16"/>
      <c r="S31" s="59" t="s">
        <v>12</v>
      </c>
      <c r="T31" s="59"/>
      <c r="U31" s="16"/>
      <c r="V31" s="59" t="s">
        <v>13</v>
      </c>
      <c r="W31" s="59"/>
      <c r="X31" s="11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8"/>
      <c r="B32" s="12" t="str">
        <f>A62</f>
        <v>Residential Demand (Ccf)</v>
      </c>
      <c r="C32" s="11"/>
      <c r="D32" s="15">
        <f>C64</f>
        <v>548904</v>
      </c>
      <c r="E32" s="14">
        <f>B64</f>
        <v>520118</v>
      </c>
      <c r="G32" s="15">
        <f>C65</f>
        <v>604606</v>
      </c>
      <c r="H32" s="14">
        <f>B65</f>
        <v>569686</v>
      </c>
      <c r="J32" s="15">
        <f>C66</f>
        <v>564867</v>
      </c>
      <c r="K32" s="14">
        <f>B66</f>
        <v>597404.19999999995</v>
      </c>
      <c r="M32" s="15">
        <f>C67</f>
        <v>596051</v>
      </c>
      <c r="N32" s="14">
        <f>B67</f>
        <v>588003</v>
      </c>
      <c r="P32" s="15">
        <f>C68</f>
        <v>657143</v>
      </c>
      <c r="Q32" s="14">
        <f>B68</f>
        <v>716727.85</v>
      </c>
      <c r="S32" s="15">
        <f>C69</f>
        <v>828101</v>
      </c>
      <c r="T32" s="14">
        <f>B69</f>
        <v>0</v>
      </c>
      <c r="V32" s="15">
        <f>C70</f>
        <v>963307</v>
      </c>
      <c r="W32" s="14">
        <f>B70</f>
        <v>0</v>
      </c>
      <c r="X32" s="11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8"/>
      <c r="B33" s="12" t="str">
        <f>A73</f>
        <v>Non-Residential Demand (Ccf)</v>
      </c>
      <c r="C33" s="11"/>
      <c r="D33" s="15">
        <f>C75</f>
        <v>289857</v>
      </c>
      <c r="E33" s="14">
        <f>B75</f>
        <v>249807</v>
      </c>
      <c r="G33" s="15">
        <f>C76</f>
        <v>305426</v>
      </c>
      <c r="H33" s="14">
        <f>B76</f>
        <v>295423</v>
      </c>
      <c r="J33" s="15">
        <f>C77</f>
        <v>315985</v>
      </c>
      <c r="K33" s="14">
        <f>B77</f>
        <v>295012.49</v>
      </c>
      <c r="M33" s="15">
        <f>C78</f>
        <v>327135</v>
      </c>
      <c r="N33" s="14">
        <f>B78</f>
        <v>192797</v>
      </c>
      <c r="P33" s="15">
        <f>C79</f>
        <v>325420</v>
      </c>
      <c r="Q33" s="14">
        <f>B79</f>
        <v>250692.26</v>
      </c>
      <c r="S33" s="15">
        <f>C80</f>
        <v>383814</v>
      </c>
      <c r="T33" s="14">
        <f>B80</f>
        <v>0</v>
      </c>
      <c r="V33" s="15">
        <f>C81</f>
        <v>478930</v>
      </c>
      <c r="W33" s="14">
        <f>B81</f>
        <v>0</v>
      </c>
      <c r="X33" s="11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8"/>
      <c r="B34" s="12" t="str">
        <f>A84</f>
        <v>Wholesale Demand (Ccf)</v>
      </c>
      <c r="C34" s="11"/>
      <c r="D34" s="15">
        <f>C86</f>
        <v>661790</v>
      </c>
      <c r="E34" s="14">
        <f>B86</f>
        <v>717715</v>
      </c>
      <c r="G34" s="15">
        <f>C87</f>
        <v>751769</v>
      </c>
      <c r="H34" s="14">
        <f>B87</f>
        <v>829129</v>
      </c>
      <c r="J34" s="15">
        <f>C88</f>
        <v>864122</v>
      </c>
      <c r="K34" s="14">
        <f>B88</f>
        <v>591056.98</v>
      </c>
      <c r="M34" s="15">
        <f>C89</f>
        <v>964707</v>
      </c>
      <c r="N34" s="14">
        <f>B89</f>
        <v>825870</v>
      </c>
      <c r="P34" s="15">
        <f>C90</f>
        <v>973004</v>
      </c>
      <c r="Q34" s="14">
        <f>B90</f>
        <v>1420311.82</v>
      </c>
      <c r="S34" s="15">
        <f>C91</f>
        <v>1361707</v>
      </c>
      <c r="T34" s="14">
        <f>B91</f>
        <v>0</v>
      </c>
      <c r="V34" s="15">
        <f>C92</f>
        <v>1362622</v>
      </c>
      <c r="W34" s="14">
        <f>B92</f>
        <v>0</v>
      </c>
      <c r="X34" s="11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0</v>
      </c>
      <c r="V35" s="15">
        <f>SUM(V32:V34)</f>
        <v>2804859</v>
      </c>
      <c r="W35" s="14">
        <f>SUM(W32:W34)</f>
        <v>0</v>
      </c>
      <c r="X35" s="11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8"/>
      <c r="B36" s="12" t="s">
        <v>14</v>
      </c>
      <c r="C36" s="11"/>
      <c r="D36" s="57">
        <f>E35/D35-1</f>
        <v>-8.6041727338824758E-3</v>
      </c>
      <c r="E36" s="57"/>
      <c r="F36" s="19"/>
      <c r="G36" s="57">
        <f>H35/G35-1</f>
        <v>1.9519184306664883E-2</v>
      </c>
      <c r="H36" s="57"/>
      <c r="I36" s="19"/>
      <c r="J36" s="57">
        <f>K35/J35-1</f>
        <v>-0.14985915549458051</v>
      </c>
      <c r="K36" s="57"/>
      <c r="L36" s="19"/>
      <c r="M36" s="57">
        <f>N35/M35-1</f>
        <v>-0.14896130236194527</v>
      </c>
      <c r="N36" s="57"/>
      <c r="O36" s="19"/>
      <c r="P36" s="57">
        <f>Q35/P35-1</f>
        <v>0.22099213680738128</v>
      </c>
      <c r="Q36" s="57"/>
      <c r="R36" s="19"/>
      <c r="S36" s="57">
        <f>T35/S35-1</f>
        <v>-1</v>
      </c>
      <c r="T36" s="57"/>
      <c r="U36" s="19"/>
      <c r="V36" s="57">
        <f>W35/V35-1</f>
        <v>-1</v>
      </c>
      <c r="W36" s="57"/>
      <c r="X36" s="11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6" t="s">
        <v>24</v>
      </c>
      <c r="B50" s="56"/>
      <c r="C50" s="56"/>
      <c r="D50" s="56"/>
      <c r="E50" s="56"/>
    </row>
    <row r="51" spans="1:21" s="9" customFormat="1" x14ac:dyDescent="0.25">
      <c r="A51" s="23"/>
      <c r="B51" s="23"/>
      <c r="C51" s="23"/>
      <c r="D51" s="23"/>
      <c r="E51" s="23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2">
        <f>'Demand Input'!F31</f>
        <v>50.11</v>
      </c>
      <c r="C54" s="22">
        <f>'Demand Input'!D31</f>
        <v>50.84</v>
      </c>
      <c r="D54" s="5">
        <f t="shared" ref="D54:D60" si="0">B54/C54</f>
        <v>0.98564122738001569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2">
        <f>'Demand Input'!F32</f>
        <v>52.27</v>
      </c>
      <c r="C55" s="22">
        <f>'Demand Input'!D32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2">
        <f>'Demand Input'!F33</f>
        <v>49.07</v>
      </c>
      <c r="C56" s="22">
        <f>'Demand Input'!D33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2">
        <f>'Demand Input'!F34</f>
        <v>57.41</v>
      </c>
      <c r="C57" s="22">
        <f>'Demand Input'!D34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2">
        <f>'Demand Input'!F35</f>
        <v>77.05</v>
      </c>
      <c r="C58" s="22">
        <f>'Demand Input'!D35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2">
        <f>'Demand Input'!F36</f>
        <v>0</v>
      </c>
      <c r="C59" s="22">
        <f>'Demand Input'!D36</f>
        <v>79.53</v>
      </c>
      <c r="D59" s="5">
        <f t="shared" si="0"/>
        <v>0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2">
        <f>'Demand Input'!F37</f>
        <v>0</v>
      </c>
      <c r="C60" s="22">
        <f>'Demand Input'!D37</f>
        <v>77.55</v>
      </c>
      <c r="D60" s="5">
        <f t="shared" si="0"/>
        <v>0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(Ccf)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520118</v>
      </c>
      <c r="C64" s="6">
        <f>'Demand Input'!B18</f>
        <v>548904</v>
      </c>
      <c r="D64" s="4">
        <f>B64/C64</f>
        <v>0.94755731421159251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569686</v>
      </c>
      <c r="C65" s="6">
        <f>'Demand Input'!B19</f>
        <v>604606</v>
      </c>
      <c r="D65" s="4">
        <f t="shared" ref="D65:D70" si="1">B65/C65</f>
        <v>0.9422433783323354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597404.19999999995</v>
      </c>
      <c r="C66" s="6">
        <f>'Demand Input'!B20</f>
        <v>564867</v>
      </c>
      <c r="D66" s="4">
        <f t="shared" si="1"/>
        <v>1.0576015238985459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588003</v>
      </c>
      <c r="C67" s="6">
        <f>'Demand Input'!B21</f>
        <v>596051</v>
      </c>
      <c r="D67" s="4">
        <f t="shared" si="1"/>
        <v>0.98649779968492624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716727.85</v>
      </c>
      <c r="C68" s="6">
        <f>'Demand Input'!B22</f>
        <v>657143</v>
      </c>
      <c r="D68" s="4">
        <f t="shared" si="1"/>
        <v>1.0906725781146569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0</v>
      </c>
      <c r="C69" s="6">
        <f>'Demand Input'!B23</f>
        <v>828101</v>
      </c>
      <c r="D69" s="4">
        <f t="shared" si="1"/>
        <v>0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0</v>
      </c>
      <c r="C70" s="6">
        <f>'Demand Input'!B24</f>
        <v>963307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(Ccf)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249807</v>
      </c>
      <c r="C75" s="6">
        <f>'Demand Input'!C18</f>
        <v>289857</v>
      </c>
      <c r="D75" s="4">
        <f>B75/C75</f>
        <v>0.86182841884101469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295423</v>
      </c>
      <c r="C76" s="6">
        <f>'Demand Input'!C19</f>
        <v>305426</v>
      </c>
      <c r="D76" s="4">
        <f t="shared" ref="D76:D81" si="2">B76/C76</f>
        <v>0.96724902267652391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295012.49</v>
      </c>
      <c r="C77" s="6">
        <f>'Demand Input'!C20</f>
        <v>315985</v>
      </c>
      <c r="D77" s="4">
        <f t="shared" si="2"/>
        <v>0.9336281469057075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192797</v>
      </c>
      <c r="C78" s="6">
        <f>'Demand Input'!C21</f>
        <v>327135</v>
      </c>
      <c r="D78" s="4">
        <f t="shared" si="2"/>
        <v>0.58934996255368577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250692.26</v>
      </c>
      <c r="C79" s="6">
        <f>'Demand Input'!C22</f>
        <v>325420</v>
      </c>
      <c r="D79" s="4">
        <f t="shared" si="2"/>
        <v>0.7703652510601684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0</v>
      </c>
      <c r="C80" s="6">
        <f>'Demand Input'!C23</f>
        <v>383814</v>
      </c>
      <c r="D80" s="4">
        <f t="shared" si="2"/>
        <v>0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0</v>
      </c>
      <c r="C81" s="6">
        <f>'Demand Input'!C24</f>
        <v>478930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(Ccf)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717715</v>
      </c>
      <c r="C86" s="6">
        <f>'Demand Input'!D18</f>
        <v>661790</v>
      </c>
      <c r="D86" s="4">
        <f>B86/C86</f>
        <v>1.0845056588948156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829129</v>
      </c>
      <c r="C87" s="6">
        <f>'Demand Input'!D19</f>
        <v>751769</v>
      </c>
      <c r="D87" s="4">
        <f t="shared" ref="D87:D92" si="3">B87/C87</f>
        <v>1.1029039505486393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591056.98</v>
      </c>
      <c r="C88" s="6">
        <f>'Demand Input'!D20</f>
        <v>864122</v>
      </c>
      <c r="D88" s="4">
        <f t="shared" si="3"/>
        <v>0.68399714392180733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825870</v>
      </c>
      <c r="C89" s="6">
        <f>'Demand Input'!D21</f>
        <v>964707</v>
      </c>
      <c r="D89" s="4">
        <f t="shared" si="3"/>
        <v>0.85608376429319988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1420311.82</v>
      </c>
      <c r="C90" s="6">
        <f>'Demand Input'!D22</f>
        <v>973004</v>
      </c>
      <c r="D90" s="4">
        <f t="shared" si="3"/>
        <v>1.4597183773139679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0</v>
      </c>
      <c r="C91" s="6">
        <f>'Demand Input'!D23</f>
        <v>1361707</v>
      </c>
      <c r="D91" s="4">
        <f t="shared" si="3"/>
        <v>0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0</v>
      </c>
      <c r="C92" s="6">
        <f>'Demand Input'!D24</f>
        <v>1362622</v>
      </c>
      <c r="D92" s="4">
        <f t="shared" si="3"/>
        <v>0</v>
      </c>
      <c r="E92" s="4"/>
      <c r="F92" s="4"/>
      <c r="I92" s="4"/>
      <c r="L92" s="4"/>
      <c r="O92" s="4"/>
      <c r="R92" s="4"/>
      <c r="U92" s="4"/>
    </row>
  </sheetData>
  <mergeCells count="17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7"/>
  <sheetViews>
    <sheetView showGridLines="0" tabSelected="1" view="pageBreakPreview" topLeftCell="A7" zoomScaleNormal="100" zoomScaleSheetLayoutView="100" workbookViewId="0">
      <selection activeCell="H22" sqref="H22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9.140625" style="8"/>
    <col min="10" max="10" width="11.7109375" style="8" bestFit="1" customWidth="1"/>
    <col min="11" max="16384" width="9.140625" style="8"/>
  </cols>
  <sheetData>
    <row r="1" spans="1:71" ht="15" customHeight="1" x14ac:dyDescent="0.25">
      <c r="A1" s="64" t="s">
        <v>22</v>
      </c>
      <c r="B1" s="65"/>
      <c r="C1" s="65"/>
      <c r="D1" s="65"/>
      <c r="E1" s="65"/>
      <c r="F1" s="65"/>
      <c r="G1" s="65"/>
      <c r="H1" s="65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5"/>
      <c r="B2" s="65"/>
      <c r="C2" s="65"/>
      <c r="D2" s="65"/>
      <c r="E2" s="65"/>
      <c r="F2" s="65"/>
      <c r="G2" s="65"/>
      <c r="H2" s="65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5"/>
      <c r="B3" s="65"/>
      <c r="C3" s="65"/>
      <c r="D3" s="65"/>
      <c r="E3" s="65"/>
      <c r="F3" s="65"/>
      <c r="G3" s="65"/>
      <c r="H3" s="65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5"/>
      <c r="B4" s="65"/>
      <c r="C4" s="65"/>
      <c r="D4" s="65"/>
      <c r="E4" s="65"/>
      <c r="F4" s="65"/>
      <c r="G4" s="65"/>
      <c r="H4" s="65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66" t="str">
        <f>C8</f>
        <v>Providenc e Water Supply Board</v>
      </c>
      <c r="D5" s="66"/>
      <c r="E5" s="66"/>
      <c r="F5" s="66"/>
      <c r="G5" s="66"/>
      <c r="H5" s="66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66"/>
      <c r="D6" s="66"/>
      <c r="E6" s="66"/>
      <c r="F6" s="66"/>
      <c r="G6" s="66"/>
      <c r="H6" s="6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20</v>
      </c>
      <c r="C8" s="68" t="s">
        <v>49</v>
      </c>
      <c r="D8" s="68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15</v>
      </c>
      <c r="C9" s="68" t="s">
        <v>50</v>
      </c>
      <c r="D9" s="68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19</v>
      </c>
      <c r="C10" s="68" t="s">
        <v>48</v>
      </c>
      <c r="D10" s="68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500000000000002" customHeight="1" x14ac:dyDescent="0.25">
      <c r="A12" s="36"/>
      <c r="B12" s="63"/>
      <c r="C12" s="63"/>
      <c r="D12" s="63"/>
      <c r="E12" s="63"/>
      <c r="F12" s="63"/>
      <c r="G12" s="63"/>
      <c r="H12" s="63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67" t="str">
        <f>"Input Customer Demand ("&amp;C9&amp;")"</f>
        <v>Input Customer Demand (Ccf)</v>
      </c>
      <c r="C14" s="67"/>
      <c r="D14" s="67"/>
      <c r="E14" s="67"/>
      <c r="F14" s="67"/>
      <c r="G14" s="67"/>
      <c r="H14" s="67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61" t="s">
        <v>16</v>
      </c>
      <c r="C15" s="61"/>
      <c r="D15" s="61"/>
      <c r="E15" s="61"/>
      <c r="F15" s="61"/>
      <c r="G15" s="61"/>
      <c r="H15" s="6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69" t="s">
        <v>18</v>
      </c>
      <c r="C16" s="69"/>
      <c r="D16" s="69"/>
      <c r="E16" s="36"/>
      <c r="F16" s="69" t="s">
        <v>17</v>
      </c>
      <c r="G16" s="69"/>
      <c r="H16" s="69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2" t="s">
        <v>8</v>
      </c>
      <c r="B18" s="20">
        <v>548904</v>
      </c>
      <c r="C18" s="20">
        <f>276519+13338</f>
        <v>289857</v>
      </c>
      <c r="D18" s="20">
        <v>661790</v>
      </c>
      <c r="E18" s="21"/>
      <c r="F18" s="20">
        <v>520118</v>
      </c>
      <c r="G18" s="20">
        <f>249807</f>
        <v>249807</v>
      </c>
      <c r="H18" s="20">
        <v>717715</v>
      </c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2" t="s">
        <v>9</v>
      </c>
      <c r="B19" s="20">
        <v>604606</v>
      </c>
      <c r="C19" s="20">
        <f>292173+13253</f>
        <v>305426</v>
      </c>
      <c r="D19" s="20">
        <v>751769</v>
      </c>
      <c r="E19" s="21"/>
      <c r="F19" s="20">
        <v>569686</v>
      </c>
      <c r="G19" s="20">
        <v>295423</v>
      </c>
      <c r="H19" s="20">
        <v>829129</v>
      </c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2" t="s">
        <v>10</v>
      </c>
      <c r="B20" s="20">
        <v>564867</v>
      </c>
      <c r="C20" s="20">
        <f>303745+12240</f>
        <v>315985</v>
      </c>
      <c r="D20" s="20">
        <v>864122</v>
      </c>
      <c r="E20" s="21"/>
      <c r="F20" s="20">
        <f>331164.78+266239.42</f>
        <v>597404.19999999995</v>
      </c>
      <c r="G20" s="20">
        <f>284449.55+10562.94</f>
        <v>295012.49</v>
      </c>
      <c r="H20" s="20">
        <v>591056.98</v>
      </c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2" t="s">
        <v>2</v>
      </c>
      <c r="B21" s="20">
        <v>596051</v>
      </c>
      <c r="C21" s="20">
        <f>311808+15327</f>
        <v>327135</v>
      </c>
      <c r="D21" s="20">
        <v>964707</v>
      </c>
      <c r="E21" s="21"/>
      <c r="F21" s="20">
        <v>588003</v>
      </c>
      <c r="G21" s="20">
        <v>192797</v>
      </c>
      <c r="H21" s="20">
        <v>825870</v>
      </c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2" t="s">
        <v>11</v>
      </c>
      <c r="B22" s="20">
        <v>657143</v>
      </c>
      <c r="C22" s="20">
        <f>312577+12843</f>
        <v>325420</v>
      </c>
      <c r="D22" s="20">
        <v>973004</v>
      </c>
      <c r="E22" s="21"/>
      <c r="F22" s="20">
        <v>716727.85</v>
      </c>
      <c r="G22" s="20">
        <v>250692.26</v>
      </c>
      <c r="H22" s="20">
        <v>1420311.82</v>
      </c>
      <c r="I22" s="28"/>
      <c r="J22" s="7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2" t="s">
        <v>12</v>
      </c>
      <c r="B23" s="20">
        <v>828101</v>
      </c>
      <c r="C23" s="20">
        <f>369363+14451</f>
        <v>383814</v>
      </c>
      <c r="D23" s="20">
        <v>1361707</v>
      </c>
      <c r="E23" s="21"/>
      <c r="F23" s="20"/>
      <c r="G23" s="20"/>
      <c r="H23" s="20"/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2" t="s">
        <v>13</v>
      </c>
      <c r="B24" s="20">
        <v>963307</v>
      </c>
      <c r="C24" s="20">
        <f>463946+14984</f>
        <v>478930</v>
      </c>
      <c r="D24" s="20">
        <v>1362622</v>
      </c>
      <c r="E24" s="21"/>
      <c r="F24" s="20"/>
      <c r="G24" s="20"/>
      <c r="H24" s="20"/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6.95" customHeight="1" x14ac:dyDescent="0.25">
      <c r="A25" s="3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2.4500000000000002" customHeight="1" x14ac:dyDescent="0.25">
      <c r="A26" s="36"/>
      <c r="B26" s="62"/>
      <c r="C26" s="62"/>
      <c r="D26" s="62"/>
      <c r="E26" s="62"/>
      <c r="F26" s="62"/>
      <c r="G26" s="62"/>
      <c r="H26" s="62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6.95" customHeight="1" x14ac:dyDescent="0.25">
      <c r="A27" s="34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23.25" x14ac:dyDescent="0.35">
      <c r="A28" s="37"/>
      <c r="B28" s="67" t="str">
        <f>"Input Water Produced ("&amp;C10&amp;")"</f>
        <v>Input Water Produced (MGD)</v>
      </c>
      <c r="C28" s="67"/>
      <c r="D28" s="67"/>
      <c r="E28" s="67"/>
      <c r="F28" s="67"/>
      <c r="G28" s="67"/>
      <c r="H28" s="67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37"/>
      <c r="B29" s="61" t="s">
        <v>21</v>
      </c>
      <c r="C29" s="61"/>
      <c r="D29" s="61"/>
      <c r="E29" s="61"/>
      <c r="F29" s="61"/>
      <c r="G29" s="61"/>
      <c r="H29" s="6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23.25" x14ac:dyDescent="0.35">
      <c r="A30" s="37"/>
      <c r="B30" s="34"/>
      <c r="C30" s="38" t="s">
        <v>3</v>
      </c>
      <c r="D30" s="39" t="s">
        <v>18</v>
      </c>
      <c r="E30" s="40"/>
      <c r="F30" s="39" t="s">
        <v>17</v>
      </c>
      <c r="G30" s="41"/>
      <c r="H30" s="34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x14ac:dyDescent="0.25">
      <c r="A31" s="37"/>
      <c r="B31" s="34"/>
      <c r="C31" s="42" t="s">
        <v>8</v>
      </c>
      <c r="D31" s="55">
        <v>50.84</v>
      </c>
      <c r="E31" s="70"/>
      <c r="F31" s="55">
        <v>50.11</v>
      </c>
      <c r="G31" s="43"/>
      <c r="H31" s="31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x14ac:dyDescent="0.25">
      <c r="A32" s="37"/>
      <c r="B32" s="34"/>
      <c r="C32" s="42" t="s">
        <v>9</v>
      </c>
      <c r="D32" s="55">
        <v>51.85</v>
      </c>
      <c r="E32" s="70"/>
      <c r="F32" s="55">
        <v>52.27</v>
      </c>
      <c r="G32" s="43"/>
      <c r="H32" s="31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x14ac:dyDescent="0.25">
      <c r="A33" s="37"/>
      <c r="B33" s="34"/>
      <c r="C33" s="42" t="s">
        <v>10</v>
      </c>
      <c r="D33" s="55">
        <v>52.78</v>
      </c>
      <c r="E33" s="70"/>
      <c r="F33" s="55">
        <v>49.07</v>
      </c>
      <c r="G33" s="43"/>
      <c r="H33" s="31"/>
      <c r="I33" s="28"/>
      <c r="J33" s="28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34"/>
      <c r="C34" s="42" t="s">
        <v>2</v>
      </c>
      <c r="D34" s="55">
        <v>57.16</v>
      </c>
      <c r="E34" s="70"/>
      <c r="F34" s="55">
        <v>57.41</v>
      </c>
      <c r="G34" s="43"/>
      <c r="H34" s="31"/>
      <c r="I34" s="28"/>
      <c r="J34" s="2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x14ac:dyDescent="0.25">
      <c r="A35" s="37"/>
      <c r="B35" s="34"/>
      <c r="C35" s="42" t="s">
        <v>11</v>
      </c>
      <c r="D35" s="55">
        <v>66.11</v>
      </c>
      <c r="E35" s="70"/>
      <c r="F35" s="55">
        <v>77.05</v>
      </c>
      <c r="G35" s="43"/>
      <c r="H35" s="31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/>
      <c r="C36" s="42" t="s">
        <v>12</v>
      </c>
      <c r="D36" s="55">
        <v>79.53</v>
      </c>
      <c r="E36" s="70"/>
      <c r="F36" s="55"/>
      <c r="G36" s="43"/>
      <c r="H36" s="31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/>
      <c r="C37" s="42" t="s">
        <v>13</v>
      </c>
      <c r="D37" s="55">
        <v>77.55</v>
      </c>
      <c r="E37" s="70"/>
      <c r="F37" s="55"/>
      <c r="G37" s="43"/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/>
      <c r="C38" s="34"/>
      <c r="D38" s="28"/>
      <c r="E38" s="28"/>
      <c r="F38" s="28"/>
      <c r="G38" s="28"/>
      <c r="H38" s="28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/>
      <c r="C39" s="34"/>
      <c r="D39" s="28"/>
      <c r="E39" s="28"/>
      <c r="F39" s="28"/>
      <c r="G39" s="28"/>
      <c r="H39" s="28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4"/>
      <c r="B40" s="34"/>
      <c r="C40" s="34"/>
      <c r="D40" s="28"/>
      <c r="E40" s="28"/>
      <c r="F40" s="28"/>
      <c r="G40" s="28"/>
      <c r="H40" s="28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4"/>
      <c r="B41" s="34"/>
      <c r="C41" s="34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4"/>
      <c r="B42" s="34"/>
      <c r="C42" s="34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4"/>
      <c r="B43" s="34"/>
      <c r="C43" s="34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4"/>
      <c r="B44" s="34"/>
      <c r="C44" s="34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4"/>
      <c r="B45" s="34"/>
      <c r="C45" s="34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/>
      <c r="C46" s="34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/>
      <c r="C47" s="3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4:71" x14ac:dyDescent="0.2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4:71" x14ac:dyDescent="0.2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4:71" x14ac:dyDescent="0.25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4:71" x14ac:dyDescent="0.25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4:71" x14ac:dyDescent="0.25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4:71" x14ac:dyDescent="0.25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4:71" x14ac:dyDescent="0.25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4:71" x14ac:dyDescent="0.25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4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4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4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4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4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4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4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4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view="pageBreakPreview" topLeftCell="A4" zoomScale="90" zoomScaleNormal="100" zoomScaleSheetLayoutView="90" workbookViewId="0">
      <selection activeCell="O49" sqref="O49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3.85546875" style="8" customWidth="1"/>
    <col min="15" max="15" width="15.85546875" style="8" customWidth="1"/>
    <col min="16" max="21" width="9.140625" style="31"/>
    <col min="22" max="16384" width="9.140625" style="8"/>
  </cols>
  <sheetData>
    <row r="1" spans="1:26" ht="23.25" x14ac:dyDescent="0.35">
      <c r="A1" s="45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.75" x14ac:dyDescent="0.3">
      <c r="A3" s="34"/>
      <c r="B3" s="46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25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25">
      <c r="P7" s="8"/>
      <c r="V7" s="31"/>
      <c r="W7" s="31"/>
      <c r="X7" s="31"/>
      <c r="Y7" s="31"/>
      <c r="Z7" s="31"/>
    </row>
    <row r="8" spans="1:26" x14ac:dyDescent="0.25">
      <c r="C8" s="24" t="s">
        <v>11</v>
      </c>
      <c r="E8" s="26">
        <v>5699903.75</v>
      </c>
      <c r="G8" s="26">
        <v>573281.57999999996</v>
      </c>
      <c r="H8" s="51"/>
      <c r="I8" s="49">
        <v>568794.56000000006</v>
      </c>
      <c r="K8" s="26">
        <v>355562.66</v>
      </c>
      <c r="M8" s="26">
        <v>1473739.7</v>
      </c>
      <c r="O8" s="26">
        <f>SUM(E8,G8,I8,K8,M8)</f>
        <v>8671282.25</v>
      </c>
      <c r="P8" s="8"/>
      <c r="V8" s="31"/>
      <c r="W8" s="31"/>
      <c r="X8" s="31"/>
      <c r="Y8" s="31"/>
      <c r="Z8" s="31"/>
    </row>
    <row r="9" spans="1:26" x14ac:dyDescent="0.25">
      <c r="C9" s="52" t="s">
        <v>28</v>
      </c>
      <c r="D9" s="25"/>
      <c r="E9" s="53" t="s">
        <v>29</v>
      </c>
      <c r="F9" s="53"/>
      <c r="G9" s="53" t="s">
        <v>44</v>
      </c>
      <c r="H9" s="53"/>
      <c r="I9" s="53" t="s">
        <v>45</v>
      </c>
      <c r="J9" s="53"/>
      <c r="K9" s="53" t="s">
        <v>46</v>
      </c>
      <c r="L9" s="53"/>
      <c r="M9" s="53" t="s">
        <v>30</v>
      </c>
      <c r="N9" s="53"/>
      <c r="O9" s="53" t="s">
        <v>31</v>
      </c>
      <c r="P9" s="8"/>
      <c r="V9" s="31"/>
      <c r="W9" s="31"/>
      <c r="X9" s="31"/>
      <c r="Y9" s="31"/>
      <c r="Z9" s="31"/>
    </row>
    <row r="10" spans="1:26" x14ac:dyDescent="0.25">
      <c r="P10" s="8"/>
      <c r="V10" s="31"/>
      <c r="W10" s="31"/>
      <c r="X10" s="31"/>
      <c r="Y10" s="31"/>
      <c r="Z10" s="31"/>
    </row>
    <row r="11" spans="1:26" x14ac:dyDescent="0.25">
      <c r="P11" s="8"/>
      <c r="V11" s="31"/>
      <c r="W11" s="31"/>
      <c r="X11" s="31"/>
      <c r="Y11" s="31"/>
      <c r="Z11" s="31"/>
    </row>
    <row r="12" spans="1:26" x14ac:dyDescent="0.25">
      <c r="C12" s="24" t="s">
        <v>2</v>
      </c>
      <c r="E12" s="26">
        <v>4198206.49</v>
      </c>
      <c r="G12" s="26">
        <v>1330049.4099999999</v>
      </c>
      <c r="H12" s="51"/>
      <c r="I12" s="49">
        <v>533305.89</v>
      </c>
      <c r="K12" s="26">
        <v>293096.13</v>
      </c>
      <c r="M12" s="26">
        <v>1382696.65</v>
      </c>
      <c r="O12" s="26">
        <f>SUM(E12,G12,I12,K12,M12)</f>
        <v>7737354.5700000003</v>
      </c>
      <c r="P12" s="8"/>
      <c r="V12" s="31"/>
      <c r="W12" s="31"/>
      <c r="X12" s="31"/>
      <c r="Y12" s="31"/>
      <c r="Z12" s="31"/>
    </row>
    <row r="13" spans="1:26" x14ac:dyDescent="0.25">
      <c r="C13" s="53" t="s">
        <v>32</v>
      </c>
      <c r="D13" s="25"/>
      <c r="E13" s="53" t="s">
        <v>29</v>
      </c>
      <c r="F13" s="53"/>
      <c r="G13" s="53" t="s">
        <v>44</v>
      </c>
      <c r="H13" s="53"/>
      <c r="I13" s="53" t="s">
        <v>45</v>
      </c>
      <c r="J13" s="53"/>
      <c r="K13" s="53" t="s">
        <v>46</v>
      </c>
      <c r="L13" s="53"/>
      <c r="M13" s="53" t="s">
        <v>30</v>
      </c>
      <c r="N13" s="53"/>
      <c r="O13" s="53" t="s">
        <v>31</v>
      </c>
      <c r="P13" s="8"/>
      <c r="V13" s="31"/>
      <c r="W13" s="31"/>
      <c r="X13" s="31"/>
      <c r="Y13" s="31"/>
      <c r="Z13" s="31"/>
    </row>
    <row r="14" spans="1:26" x14ac:dyDescent="0.25">
      <c r="P14" s="8"/>
      <c r="V14" s="31"/>
      <c r="W14" s="31"/>
      <c r="X14" s="31"/>
      <c r="Y14" s="31"/>
      <c r="Z14" s="31"/>
    </row>
    <row r="15" spans="1:26" x14ac:dyDescent="0.25">
      <c r="P15" s="8"/>
      <c r="V15" s="31"/>
      <c r="W15" s="31"/>
      <c r="X15" s="31"/>
      <c r="Y15" s="31"/>
      <c r="Z15" s="31"/>
    </row>
    <row r="16" spans="1:26" x14ac:dyDescent="0.25">
      <c r="C16" s="24" t="s">
        <v>11</v>
      </c>
      <c r="E16" s="26">
        <v>4870370.71</v>
      </c>
      <c r="G16" s="26">
        <v>881997.63</v>
      </c>
      <c r="H16" s="51">
        <v>430530.69</v>
      </c>
      <c r="I16" s="49">
        <v>474493.95</v>
      </c>
      <c r="K16" s="26">
        <v>267198.34000000003</v>
      </c>
      <c r="M16" s="26">
        <v>982124.01</v>
      </c>
      <c r="O16" s="26">
        <f>SUM(E16,G16,I16,K16,M16)</f>
        <v>7476184.6399999997</v>
      </c>
      <c r="P16" s="8"/>
      <c r="V16" s="31"/>
      <c r="W16" s="31"/>
      <c r="X16" s="31"/>
      <c r="Y16" s="31"/>
      <c r="Z16" s="31"/>
    </row>
    <row r="17" spans="1:26" x14ac:dyDescent="0.25">
      <c r="C17" s="53" t="s">
        <v>33</v>
      </c>
      <c r="D17" s="25"/>
      <c r="E17" s="53" t="s">
        <v>29</v>
      </c>
      <c r="F17" s="53"/>
      <c r="G17" s="53" t="s">
        <v>44</v>
      </c>
      <c r="H17" s="53"/>
      <c r="I17" s="53" t="s">
        <v>45</v>
      </c>
      <c r="J17" s="53"/>
      <c r="K17" s="53" t="s">
        <v>46</v>
      </c>
      <c r="L17" s="53"/>
      <c r="M17" s="53" t="s">
        <v>30</v>
      </c>
      <c r="N17" s="53"/>
      <c r="O17" s="53" t="s">
        <v>31</v>
      </c>
      <c r="P17" s="8"/>
      <c r="V17" s="31"/>
      <c r="W17" s="31"/>
      <c r="X17" s="31"/>
      <c r="Y17" s="31"/>
      <c r="Z17" s="31"/>
    </row>
    <row r="18" spans="1:26" x14ac:dyDescent="0.25">
      <c r="P18" s="8"/>
      <c r="V18" s="31"/>
      <c r="W18" s="31"/>
      <c r="X18" s="31"/>
      <c r="Y18" s="31"/>
      <c r="Z18" s="31"/>
    </row>
    <row r="19" spans="1:26" x14ac:dyDescent="0.25">
      <c r="P19" s="8"/>
      <c r="V19" s="31"/>
      <c r="W19" s="31"/>
      <c r="X19" s="31"/>
      <c r="Y19" s="31"/>
      <c r="Z19" s="31"/>
    </row>
    <row r="20" spans="1:26" x14ac:dyDescent="0.25">
      <c r="C20" s="24" t="s">
        <v>2</v>
      </c>
      <c r="E20" s="26">
        <v>4323667.78</v>
      </c>
      <c r="G20" s="26">
        <v>1049756.8500000001</v>
      </c>
      <c r="H20" s="51">
        <v>430530.69</v>
      </c>
      <c r="I20" s="49">
        <v>430530.69</v>
      </c>
      <c r="K20" s="26">
        <v>372810.13</v>
      </c>
      <c r="M20" s="26">
        <v>908963.86</v>
      </c>
      <c r="O20" s="26">
        <f>SUM(E20,G20,I20,K20,M20)</f>
        <v>7085729.3100000015</v>
      </c>
      <c r="P20" s="8"/>
      <c r="V20" s="31"/>
      <c r="W20" s="31"/>
      <c r="X20" s="31"/>
      <c r="Y20" s="31"/>
      <c r="Z20" s="31"/>
    </row>
    <row r="21" spans="1:26" x14ac:dyDescent="0.25">
      <c r="C21" s="53" t="s">
        <v>34</v>
      </c>
      <c r="D21" s="25"/>
      <c r="E21" s="53" t="s">
        <v>29</v>
      </c>
      <c r="F21" s="53"/>
      <c r="G21" s="53" t="s">
        <v>44</v>
      </c>
      <c r="H21" s="53"/>
      <c r="I21" s="53" t="s">
        <v>45</v>
      </c>
      <c r="J21" s="53"/>
      <c r="K21" s="53" t="s">
        <v>46</v>
      </c>
      <c r="L21" s="53"/>
      <c r="M21" s="53" t="s">
        <v>30</v>
      </c>
      <c r="N21" s="53"/>
      <c r="O21" s="53" t="s">
        <v>31</v>
      </c>
      <c r="P21" s="25"/>
      <c r="V21" s="31"/>
      <c r="W21" s="31"/>
      <c r="X21" s="31"/>
      <c r="Y21" s="31"/>
      <c r="Z21" s="31"/>
    </row>
    <row r="22" spans="1:26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.75" x14ac:dyDescent="0.3">
      <c r="A24" s="34"/>
      <c r="B24" s="46" t="s">
        <v>35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25">
      <c r="A26" s="34"/>
      <c r="B26" s="34"/>
      <c r="C26" s="34" t="s">
        <v>36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25">
      <c r="A29" s="47"/>
      <c r="B29" s="47"/>
      <c r="C29" s="24" t="s">
        <v>10</v>
      </c>
      <c r="D29" s="47"/>
      <c r="E29" s="20" t="s">
        <v>47</v>
      </c>
      <c r="F29" s="47"/>
      <c r="G29" s="26" t="s">
        <v>47</v>
      </c>
      <c r="H29" s="49"/>
      <c r="I29" s="49"/>
      <c r="J29" s="4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30" x14ac:dyDescent="0.25">
      <c r="C30" s="25" t="s">
        <v>28</v>
      </c>
      <c r="D30" s="25"/>
      <c r="E30" s="27" t="s">
        <v>37</v>
      </c>
      <c r="F30" s="25"/>
      <c r="G30" s="27" t="s">
        <v>38</v>
      </c>
      <c r="H30" s="27"/>
      <c r="I30" s="27"/>
      <c r="J30" s="25"/>
      <c r="K30" s="44"/>
      <c r="L30" s="44"/>
      <c r="M30" s="44"/>
      <c r="N30" s="44"/>
      <c r="O30" s="44"/>
      <c r="P30" s="44"/>
      <c r="V30" s="31"/>
      <c r="W30" s="31"/>
      <c r="X30" s="31"/>
    </row>
    <row r="31" spans="1:26" x14ac:dyDescent="0.25">
      <c r="K31" s="31"/>
      <c r="L31" s="31"/>
      <c r="M31" s="31"/>
      <c r="N31" s="31"/>
      <c r="O31" s="31"/>
      <c r="V31" s="31"/>
      <c r="W31" s="31"/>
      <c r="X31" s="31"/>
    </row>
    <row r="32" spans="1:26" x14ac:dyDescent="0.25">
      <c r="C32" s="25"/>
      <c r="D32" s="25"/>
      <c r="E32" s="25"/>
      <c r="F32" s="25"/>
      <c r="G32" s="25"/>
      <c r="H32" s="25"/>
      <c r="I32" s="25"/>
      <c r="J32" s="25"/>
      <c r="K32" s="44"/>
      <c r="L32" s="31"/>
      <c r="M32" s="31"/>
      <c r="N32" s="31"/>
      <c r="O32" s="31"/>
      <c r="V32" s="31"/>
      <c r="W32" s="31"/>
      <c r="X32" s="31"/>
    </row>
    <row r="33" spans="1:24" x14ac:dyDescent="0.25">
      <c r="C33" s="24" t="s">
        <v>9</v>
      </c>
      <c r="D33" s="25"/>
      <c r="E33" s="20" t="s">
        <v>47</v>
      </c>
      <c r="F33" s="25"/>
      <c r="G33" s="26" t="s">
        <v>47</v>
      </c>
      <c r="H33" s="49"/>
      <c r="I33" s="49"/>
      <c r="J33" s="25"/>
      <c r="K33" s="44"/>
      <c r="L33" s="31"/>
      <c r="M33" s="31"/>
      <c r="N33" s="31"/>
      <c r="O33" s="31"/>
      <c r="V33" s="31"/>
      <c r="W33" s="31"/>
      <c r="X33" s="31"/>
    </row>
    <row r="34" spans="1:24" ht="30" x14ac:dyDescent="0.25">
      <c r="C34" s="25" t="s">
        <v>32</v>
      </c>
      <c r="D34" s="25"/>
      <c r="E34" s="27" t="s">
        <v>37</v>
      </c>
      <c r="F34" s="25"/>
      <c r="G34" s="27" t="s">
        <v>38</v>
      </c>
      <c r="H34" s="27"/>
      <c r="I34" s="27"/>
      <c r="J34" s="25"/>
      <c r="K34" s="44"/>
      <c r="L34" s="31"/>
      <c r="M34" s="31"/>
      <c r="N34" s="31"/>
      <c r="O34" s="31"/>
      <c r="V34" s="31"/>
      <c r="W34" s="31"/>
      <c r="X34" s="31"/>
    </row>
    <row r="35" spans="1:24" x14ac:dyDescent="0.25">
      <c r="C35" s="25"/>
      <c r="D35" s="25"/>
      <c r="E35" s="25"/>
      <c r="F35" s="25"/>
      <c r="G35" s="25"/>
      <c r="H35" s="25"/>
      <c r="I35" s="25"/>
      <c r="J35" s="25"/>
      <c r="K35" s="44"/>
      <c r="L35" s="31"/>
      <c r="M35" s="31"/>
      <c r="N35" s="31"/>
      <c r="O35" s="31"/>
      <c r="V35" s="31"/>
      <c r="W35" s="31"/>
      <c r="X35" s="31"/>
    </row>
    <row r="36" spans="1:24" x14ac:dyDescent="0.25">
      <c r="C36" s="25"/>
      <c r="D36" s="25"/>
      <c r="E36" s="25"/>
      <c r="F36" s="25"/>
      <c r="G36" s="25"/>
      <c r="H36" s="25"/>
      <c r="I36" s="25"/>
      <c r="J36" s="25"/>
      <c r="K36" s="44"/>
      <c r="L36" s="31"/>
      <c r="M36" s="31"/>
      <c r="N36" s="31"/>
      <c r="O36" s="31"/>
      <c r="V36" s="31"/>
      <c r="W36" s="31"/>
      <c r="X36" s="31"/>
    </row>
    <row r="37" spans="1:24" x14ac:dyDescent="0.25">
      <c r="C37" s="24" t="s">
        <v>10</v>
      </c>
      <c r="D37" s="25"/>
      <c r="E37" s="20" t="s">
        <v>47</v>
      </c>
      <c r="F37" s="25"/>
      <c r="G37" s="26" t="s">
        <v>47</v>
      </c>
      <c r="H37" s="49"/>
      <c r="I37" s="49"/>
      <c r="J37" s="25"/>
      <c r="K37" s="44"/>
      <c r="L37" s="31"/>
      <c r="M37" s="31"/>
      <c r="N37" s="31"/>
      <c r="O37" s="31"/>
      <c r="V37" s="31"/>
      <c r="W37" s="31"/>
      <c r="X37" s="31"/>
    </row>
    <row r="38" spans="1:24" ht="30" x14ac:dyDescent="0.25">
      <c r="C38" s="25" t="s">
        <v>33</v>
      </c>
      <c r="D38" s="25"/>
      <c r="E38" s="27" t="s">
        <v>37</v>
      </c>
      <c r="F38" s="25"/>
      <c r="G38" s="27" t="s">
        <v>38</v>
      </c>
      <c r="H38" s="27"/>
      <c r="I38" s="27"/>
      <c r="J38" s="25"/>
      <c r="K38" s="44"/>
      <c r="L38" s="31"/>
      <c r="M38" s="31"/>
      <c r="N38" s="31"/>
      <c r="O38" s="31"/>
      <c r="V38" s="31"/>
      <c r="W38" s="31"/>
      <c r="X38" s="31"/>
    </row>
    <row r="39" spans="1:24" x14ac:dyDescent="0.25">
      <c r="C39" s="25"/>
      <c r="D39" s="25"/>
      <c r="E39" s="25"/>
      <c r="F39" s="25"/>
      <c r="G39" s="25"/>
      <c r="H39" s="25"/>
      <c r="I39" s="25"/>
      <c r="J39" s="25"/>
      <c r="K39" s="44"/>
      <c r="L39" s="31"/>
      <c r="M39" s="31"/>
      <c r="N39" s="31"/>
      <c r="O39" s="31"/>
      <c r="V39" s="31"/>
      <c r="W39" s="31"/>
      <c r="X39" s="31"/>
    </row>
    <row r="40" spans="1:24" x14ac:dyDescent="0.25">
      <c r="C40" s="25"/>
      <c r="D40" s="25"/>
      <c r="E40" s="25"/>
      <c r="F40" s="25"/>
      <c r="G40" s="25"/>
      <c r="H40" s="25"/>
      <c r="I40" s="25"/>
      <c r="J40" s="25"/>
      <c r="K40" s="44"/>
      <c r="L40" s="31"/>
      <c r="M40" s="31"/>
      <c r="N40" s="31"/>
      <c r="O40" s="31"/>
      <c r="V40" s="31"/>
      <c r="W40" s="31"/>
      <c r="X40" s="31"/>
    </row>
    <row r="41" spans="1:24" x14ac:dyDescent="0.25">
      <c r="C41" s="24" t="s">
        <v>9</v>
      </c>
      <c r="D41" s="25"/>
      <c r="E41" s="20" t="s">
        <v>47</v>
      </c>
      <c r="F41" s="25"/>
      <c r="G41" s="26" t="s">
        <v>47</v>
      </c>
      <c r="H41" s="49"/>
      <c r="I41" s="49"/>
      <c r="J41" s="25"/>
      <c r="K41" s="44"/>
      <c r="L41" s="31"/>
      <c r="M41" s="31"/>
      <c r="N41" s="31"/>
      <c r="O41" s="31"/>
      <c r="V41" s="31"/>
      <c r="W41" s="31"/>
      <c r="X41" s="31"/>
    </row>
    <row r="42" spans="1:24" ht="30" x14ac:dyDescent="0.25">
      <c r="C42" s="25" t="s">
        <v>34</v>
      </c>
      <c r="D42" s="25"/>
      <c r="E42" s="27" t="s">
        <v>37</v>
      </c>
      <c r="F42" s="25"/>
      <c r="G42" s="27" t="s">
        <v>38</v>
      </c>
      <c r="H42" s="27"/>
      <c r="I42" s="27"/>
      <c r="J42" s="25"/>
      <c r="K42" s="44"/>
      <c r="L42" s="31"/>
      <c r="M42" s="31"/>
      <c r="N42" s="31"/>
      <c r="O42" s="31"/>
      <c r="V42" s="31"/>
      <c r="W42" s="31"/>
      <c r="X42" s="31"/>
    </row>
    <row r="43" spans="1:24" x14ac:dyDescent="0.25">
      <c r="C43" s="25"/>
      <c r="D43" s="25"/>
      <c r="E43" s="25"/>
      <c r="F43" s="25"/>
      <c r="G43" s="25"/>
      <c r="H43" s="25"/>
      <c r="I43" s="25"/>
      <c r="J43" s="25"/>
      <c r="K43" s="44"/>
      <c r="L43" s="31"/>
      <c r="M43" s="31"/>
      <c r="N43" s="31"/>
      <c r="O43" s="31"/>
      <c r="V43" s="31"/>
      <c r="W43" s="31"/>
      <c r="X43" s="31"/>
    </row>
    <row r="44" spans="1:24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.75" x14ac:dyDescent="0.3">
      <c r="A45" s="34"/>
      <c r="B45" s="46" t="s">
        <v>39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31"/>
      <c r="N45" s="31"/>
      <c r="O45" s="31"/>
      <c r="V45" s="31"/>
      <c r="W45" s="31"/>
      <c r="X45" s="31"/>
    </row>
    <row r="46" spans="1:24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25">
      <c r="A47" s="34"/>
      <c r="B47" s="34"/>
      <c r="C47" s="34" t="s">
        <v>40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25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25">
      <c r="C50" s="24" t="s">
        <v>11</v>
      </c>
      <c r="D50" s="25"/>
      <c r="E50" s="26">
        <v>5688248.1399999997</v>
      </c>
      <c r="F50" s="25"/>
      <c r="G50" s="24" t="s">
        <v>2</v>
      </c>
      <c r="H50" s="50"/>
      <c r="I50" s="50"/>
      <c r="J50" s="25"/>
      <c r="K50" s="26">
        <v>4559932.6100000003</v>
      </c>
      <c r="M50" s="31"/>
      <c r="N50" s="31"/>
      <c r="O50" s="31"/>
      <c r="V50" s="31"/>
      <c r="W50" s="31"/>
      <c r="X50" s="31"/>
    </row>
    <row r="51" spans="1:24" x14ac:dyDescent="0.25">
      <c r="C51" s="53" t="s">
        <v>28</v>
      </c>
      <c r="D51" s="25"/>
      <c r="E51" s="54" t="s">
        <v>41</v>
      </c>
      <c r="F51" s="25"/>
      <c r="G51" s="53" t="s">
        <v>32</v>
      </c>
      <c r="H51" s="25"/>
      <c r="I51" s="25"/>
      <c r="J51" s="25"/>
      <c r="K51" s="54" t="s">
        <v>41</v>
      </c>
      <c r="L51" s="25"/>
      <c r="M51" s="31"/>
      <c r="N51" s="31"/>
      <c r="O51" s="31"/>
      <c r="V51" s="31"/>
      <c r="W51" s="31"/>
      <c r="X51" s="31"/>
    </row>
    <row r="52" spans="1:24" x14ac:dyDescent="0.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2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25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25">
      <c r="C55" s="24" t="s">
        <v>11</v>
      </c>
      <c r="D55" s="25"/>
      <c r="E55" s="26">
        <v>5884859.9800000004</v>
      </c>
      <c r="F55" s="25"/>
      <c r="G55" s="24" t="s">
        <v>2</v>
      </c>
      <c r="H55" s="50"/>
      <c r="I55" s="50"/>
      <c r="J55" s="25"/>
      <c r="K55" s="26">
        <v>5964461.1200000001</v>
      </c>
      <c r="L55" s="25"/>
      <c r="M55" s="31"/>
      <c r="N55" s="31"/>
      <c r="O55" s="31"/>
      <c r="V55" s="31"/>
      <c r="W55" s="31"/>
      <c r="X55" s="31"/>
    </row>
    <row r="56" spans="1:24" ht="30" x14ac:dyDescent="0.25">
      <c r="C56" s="54" t="s">
        <v>42</v>
      </c>
      <c r="D56" s="53"/>
      <c r="E56" s="54" t="s">
        <v>41</v>
      </c>
      <c r="F56" s="53"/>
      <c r="G56" s="54" t="s">
        <v>43</v>
      </c>
      <c r="H56" s="54"/>
      <c r="I56" s="54"/>
      <c r="J56" s="53"/>
      <c r="K56" s="54" t="s">
        <v>41</v>
      </c>
      <c r="L56" s="25"/>
      <c r="M56" s="31"/>
      <c r="N56" s="31"/>
      <c r="O56" s="31"/>
      <c r="V56" s="31"/>
      <c r="W56" s="31"/>
      <c r="X56" s="31"/>
    </row>
    <row r="57" spans="1:24" x14ac:dyDescent="0.2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25">
      <c r="A58" s="31"/>
      <c r="B58" s="31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31"/>
      <c r="N58" s="31"/>
      <c r="O58" s="31"/>
      <c r="V58" s="31"/>
      <c r="W58" s="31"/>
      <c r="X58" s="31"/>
    </row>
    <row r="59" spans="1:24" x14ac:dyDescent="0.25">
      <c r="A59" s="31"/>
      <c r="B59" s="3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31"/>
      <c r="N59" s="31"/>
      <c r="O59" s="31"/>
      <c r="V59" s="31"/>
      <c r="W59" s="31"/>
      <c r="X59" s="31"/>
    </row>
    <row r="60" spans="1:24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image</cp:lastModifiedBy>
  <cp:lastPrinted>2020-04-20T20:39:45Z</cp:lastPrinted>
  <dcterms:created xsi:type="dcterms:W3CDTF">2020-04-08T14:34:01Z</dcterms:created>
  <dcterms:modified xsi:type="dcterms:W3CDTF">2020-07-15T12:34:46Z</dcterms:modified>
</cp:coreProperties>
</file>